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i-viegas\Desktop\SEHAB\RADIER - SÃO SEBASTIÃO DO CAÍ\PROA\"/>
    </mc:Choice>
  </mc:AlternateContent>
  <xr:revisionPtr revIDLastSave="0" documentId="8_{B8EF95E2-8652-4EC7-83A9-AB3BC9D9135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rçamento" sheetId="6" r:id="rId1"/>
  </sheets>
  <definedNames>
    <definedName name="_xlnm.Print_Area" localSheetId="0">Orçamento!$A$1:$O$62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3" i="6" l="1"/>
  <c r="E39" i="6"/>
  <c r="E40" i="6" s="1"/>
  <c r="E36" i="6"/>
  <c r="E33" i="6"/>
  <c r="E32" i="6"/>
  <c r="E31" i="6"/>
  <c r="E30" i="6"/>
  <c r="E29" i="6"/>
  <c r="E28" i="6"/>
  <c r="E27" i="6"/>
  <c r="E26" i="6"/>
  <c r="E25" i="6"/>
  <c r="E44" i="6"/>
  <c r="P11" i="6" l="1"/>
  <c r="E15" i="6" l="1"/>
  <c r="E49" i="6"/>
  <c r="E48" i="6"/>
  <c r="E47" i="6"/>
  <c r="E22" i="6"/>
  <c r="E14" i="6"/>
  <c r="E12" i="6"/>
  <c r="P12" i="6" l="1"/>
  <c r="P13" i="6"/>
  <c r="P17" i="6" l="1"/>
  <c r="P51" i="6" l="1"/>
  <c r="E16" i="6" s="1"/>
  <c r="N11" i="6" l="1"/>
  <c r="O54" i="6" s="1"/>
  <c r="M11" i="6" l="1"/>
  <c r="O53" i="6" s="1"/>
  <c r="O11" i="6" l="1"/>
  <c r="O51" i="6" s="1"/>
</calcChain>
</file>

<file path=xl/sharedStrings.xml><?xml version="1.0" encoding="utf-8"?>
<sst xmlns="http://schemas.openxmlformats.org/spreadsheetml/2006/main" count="116" uniqueCount="96">
  <si>
    <t>Descrição</t>
  </si>
  <si>
    <t>Item</t>
  </si>
  <si>
    <t>Unid.</t>
  </si>
  <si>
    <t>Quant.</t>
  </si>
  <si>
    <t>V. unit (R$)</t>
  </si>
  <si>
    <t>V. Total (R$)</t>
  </si>
  <si>
    <t>PREFEITURA MUNICIPAL DE SÃO SEBASTIÃO DO CAÍ - RS</t>
  </si>
  <si>
    <t>TOTAL</t>
  </si>
  <si>
    <t>____________________________</t>
  </si>
  <si>
    <t>1.1</t>
  </si>
  <si>
    <t>2.1</t>
  </si>
  <si>
    <t>2.2</t>
  </si>
  <si>
    <t>m²</t>
  </si>
  <si>
    <t>Kg</t>
  </si>
  <si>
    <t>m³</t>
  </si>
  <si>
    <t>m</t>
  </si>
  <si>
    <t>V. unit c/ BDI</t>
  </si>
  <si>
    <t>V. unit material c/ BDI</t>
  </si>
  <si>
    <t>V. unit mão de obra c/ BDI</t>
  </si>
  <si>
    <t>Total material c/ BDI</t>
  </si>
  <si>
    <t>Total mão de obra c/ BDI</t>
  </si>
  <si>
    <t>Serviços preliminares</t>
  </si>
  <si>
    <t>Código Sinapi</t>
  </si>
  <si>
    <t>Impermeabilização</t>
  </si>
  <si>
    <t>3.1</t>
  </si>
  <si>
    <t>V. unit material</t>
  </si>
  <si>
    <t>V. unit mão de obra</t>
  </si>
  <si>
    <t>4.1</t>
  </si>
  <si>
    <t>5.1</t>
  </si>
  <si>
    <t>6.1</t>
  </si>
  <si>
    <t>6.2</t>
  </si>
  <si>
    <t>Un.</t>
  </si>
  <si>
    <t>7.1</t>
  </si>
  <si>
    <t>Instalação hidráulica</t>
  </si>
  <si>
    <t>Tubo PVC esgoto Ø100mm, inclusive conexões</t>
  </si>
  <si>
    <t>Instalação sanitária</t>
  </si>
  <si>
    <t xml:space="preserve">Tubo PVC esgoto Ø50mm, inclusive conexões </t>
  </si>
  <si>
    <t>Valor material</t>
  </si>
  <si>
    <t>Valor mão de obra</t>
  </si>
  <si>
    <t>Prefeito Municipal</t>
  </si>
  <si>
    <t>1.2</t>
  </si>
  <si>
    <t>1.3</t>
  </si>
  <si>
    <t>Tapume em telha metálica h=1,80m</t>
  </si>
  <si>
    <t>5.2</t>
  </si>
  <si>
    <t>1.4</t>
  </si>
  <si>
    <t>Eng. Cândida Rangel</t>
  </si>
  <si>
    <t>CREA-RS 237.708</t>
  </si>
  <si>
    <t>Locação convencional de obra</t>
  </si>
  <si>
    <t>Radier</t>
  </si>
  <si>
    <t>Impermeabilização do radier e vigas - emulsão asfáltica, 2 demãos</t>
  </si>
  <si>
    <t>Instalação elétrica</t>
  </si>
  <si>
    <t>Joelho, PVC, Soldável Ø32mm</t>
  </si>
  <si>
    <t>Tubo PVC soldável água fria Ø32mm</t>
  </si>
  <si>
    <t>Tubo PVC esgoto Ø40mm, inclusive conexões</t>
  </si>
  <si>
    <t>PLANILHA DE LEVANTAMENTO DE CUSTOS  PARA INFRAESTRUTURA DAS CASAS INNOVA</t>
  </si>
  <si>
    <t xml:space="preserve">Quadra S e Quadra P - Loteamento Boa Vista - São Sebastião do Cai - RS </t>
  </si>
  <si>
    <t>2.3</t>
  </si>
  <si>
    <t>1.5</t>
  </si>
  <si>
    <t>1.6</t>
  </si>
  <si>
    <t>Terraplanagem</t>
  </si>
  <si>
    <t>Escavação de viga para radier</t>
  </si>
  <si>
    <t>Compactação mecânica de solo para execução de radier, com placa vibratória</t>
  </si>
  <si>
    <t>Preparo de fundo de vala das vigas</t>
  </si>
  <si>
    <t>Fabricação, montagem e desmontagem de forma, em madeira serrada das vigas e radier e= 25mm</t>
  </si>
  <si>
    <t>Camada separadora para execução de radier, em lona plástica</t>
  </si>
  <si>
    <t>Armação de viga aço cortado e dobrado CA-50 Ø10mm</t>
  </si>
  <si>
    <t>Armação de viga aço cortado e dobrado CA-50 Ø8mm</t>
  </si>
  <si>
    <t>Armação para radier, com uso de malha dupla de tela Q-283</t>
  </si>
  <si>
    <t>Concretagem das vigas e radier, fck 30 MPa - lançamento, adensamento e acabamento</t>
  </si>
  <si>
    <t>VALORES DE REFERÊNCIA: TABELA SINAPI AGOSTO/2024 NÃO DESONERADO</t>
  </si>
  <si>
    <t>3.2</t>
  </si>
  <si>
    <t>3.3</t>
  </si>
  <si>
    <t>3.4</t>
  </si>
  <si>
    <t>3.5</t>
  </si>
  <si>
    <t>3.6</t>
  </si>
  <si>
    <t>3.7</t>
  </si>
  <si>
    <t>3.8</t>
  </si>
  <si>
    <t>3.9</t>
  </si>
  <si>
    <t>7.2</t>
  </si>
  <si>
    <t>7.3</t>
  </si>
  <si>
    <t>Escavação horizontal, incluindo carga, descarga e transporte de solo de 1ª categoria com trator de esteiras (100 Hp/lâmina 2,19m³) e caminhão basculante de 10m³, DMT até 200m</t>
  </si>
  <si>
    <t>Execução e compactação de aterro com solo proveniente de corte no local</t>
  </si>
  <si>
    <t>Compactação de solo</t>
  </si>
  <si>
    <t>Cotação</t>
  </si>
  <si>
    <t>Locação de container para depósito de materiais (6,000x1,50x2,00)m; banheiro ecológico (1,00x1,00x2,00)m; container para escritório e adm (3,00x2,00x2,00)m; incluso entrega e retirada.</t>
  </si>
  <si>
    <t>meses</t>
  </si>
  <si>
    <t>MOB-DES-020</t>
  </si>
  <si>
    <t>Mobilização e desmobilização de obra - para obras executadas em centros urbanos ou próximos de centros urbanos - Obras até R$ 1.000.000,00 (1% do total da obra)</t>
  </si>
  <si>
    <t>(1 % x R$ total da obra)</t>
  </si>
  <si>
    <t>Fornecimento e instalação de placa de obra com chapa galvanizada e estrutura de madeira (3m x 2m)</t>
  </si>
  <si>
    <t>Composição 1 - Sinapi / Sicro</t>
  </si>
  <si>
    <t>Administração de obra</t>
  </si>
  <si>
    <t>Eletroduto Rígido Ø32</t>
  </si>
  <si>
    <t>Eletroduto Rígido Ø25</t>
  </si>
  <si>
    <t>São Sebastião do Caí, 20 de dezembro de 2024.</t>
  </si>
  <si>
    <t>BDI = 23,00%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</si>
</sst>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2" fontId="1" fillId="0" borderId="6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2" fontId="0" fillId="0" borderId="4" xfId="0" applyNumberFormat="1" applyBorder="1" applyAlignment="1">
      <alignment horizontal="center"/>
    </xf>
    <xf numFmtId="0" fontId="0" fillId="0" borderId="4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vertical="center"/>
    </xf>
    <xf numFmtId="0" fontId="1" fillId="0" borderId="0" xfId="0" applyFont="1"/>
    <xf numFmtId="2" fontId="1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/>
    <xf numFmtId="0" fontId="0" fillId="0" borderId="4" xfId="0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2" fontId="1" fillId="0" borderId="13" xfId="0" applyNumberFormat="1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4" xfId="0" applyBorder="1" applyAlignment="1">
      <alignment vertical="center"/>
    </xf>
    <xf numFmtId="44" fontId="2" fillId="0" borderId="0" xfId="1" applyFont="1"/>
    <xf numFmtId="44" fontId="1" fillId="0" borderId="2" xfId="1" applyFont="1" applyBorder="1" applyAlignment="1">
      <alignment horizontal="center" vertical="center"/>
    </xf>
    <xf numFmtId="44" fontId="0" fillId="0" borderId="0" xfId="1" applyFont="1"/>
    <xf numFmtId="44" fontId="0" fillId="0" borderId="1" xfId="1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/>
    </xf>
    <xf numFmtId="2" fontId="0" fillId="3" borderId="1" xfId="0" applyNumberFormat="1" applyFill="1" applyBorder="1" applyAlignment="1">
      <alignment horizontal="center" vertical="center"/>
    </xf>
    <xf numFmtId="0" fontId="1" fillId="3" borderId="13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/>
    </xf>
    <xf numFmtId="2" fontId="5" fillId="4" borderId="1" xfId="0" applyNumberFormat="1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vertical="center"/>
    </xf>
    <xf numFmtId="2" fontId="1" fillId="3" borderId="12" xfId="0" applyNumberFormat="1" applyFont="1" applyFill="1" applyBorder="1" applyAlignment="1">
      <alignment horizontal="center" vertical="center"/>
    </xf>
    <xf numFmtId="2" fontId="1" fillId="3" borderId="7" xfId="0" applyNumberFormat="1" applyFont="1" applyFill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2" fontId="1" fillId="2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2" fontId="0" fillId="2" borderId="1" xfId="0" applyNumberForma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2" fontId="1" fillId="2" borderId="13" xfId="0" applyNumberFormat="1" applyFont="1" applyFill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2" fontId="0" fillId="2" borderId="3" xfId="0" applyNumberForma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2" fontId="5" fillId="2" borderId="3" xfId="0" applyNumberFormat="1" applyFont="1" applyFill="1" applyBorder="1" applyAlignment="1">
      <alignment horizontal="center" vertical="center"/>
    </xf>
    <xf numFmtId="2" fontId="0" fillId="2" borderId="0" xfId="0" applyNumberFormat="1" applyFill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237812</xdr:colOff>
      <xdr:row>0</xdr:row>
      <xdr:rowOff>189878</xdr:rowOff>
    </xdr:from>
    <xdr:to>
      <xdr:col>13</xdr:col>
      <xdr:colOff>992712</xdr:colOff>
      <xdr:row>4</xdr:row>
      <xdr:rowOff>120464</xdr:rowOff>
    </xdr:to>
    <xdr:pic>
      <xdr:nvPicPr>
        <xdr:cNvPr id="2" name="Imagem 1" descr="brasão.png">
          <a:extLst>
            <a:ext uri="{FF2B5EF4-FFF2-40B4-BE49-F238E27FC236}">
              <a16:creationId xmlns:a16="http://schemas.microsoft.com/office/drawing/2014/main" id="{AE047426-4C2D-4FBC-9329-BBA57550B5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928724" y="189878"/>
          <a:ext cx="754900" cy="7486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B4ECD-0DED-43B4-ACAD-B501106D16A2}">
  <sheetPr>
    <pageSetUpPr fitToPage="1"/>
  </sheetPr>
  <dimension ref="B2:R62"/>
  <sheetViews>
    <sheetView tabSelected="1" view="pageBreakPreview" zoomScale="85" zoomScaleNormal="80" zoomScaleSheetLayoutView="85" workbookViewId="0">
      <selection activeCell="G12" sqref="G12:O49"/>
    </sheetView>
  </sheetViews>
  <sheetFormatPr defaultColWidth="8.81640625" defaultRowHeight="14.5" x14ac:dyDescent="0.35"/>
  <cols>
    <col min="1" max="1" width="1" customWidth="1"/>
    <col min="2" max="2" width="7.54296875" style="19" customWidth="1"/>
    <col min="3" max="3" width="15.54296875" customWidth="1"/>
    <col min="4" max="4" width="75.54296875" customWidth="1"/>
    <col min="5" max="5" width="14.7265625" customWidth="1"/>
    <col min="6" max="6" width="15.81640625" customWidth="1"/>
    <col min="7" max="12" width="12.1796875" customWidth="1"/>
    <col min="13" max="15" width="17.26953125" customWidth="1"/>
    <col min="16" max="16" width="18.1796875" customWidth="1"/>
    <col min="17" max="17" width="11.453125" bestFit="1" customWidth="1"/>
    <col min="18" max="18" width="13.81640625" customWidth="1"/>
    <col min="22" max="22" width="13" customWidth="1"/>
  </cols>
  <sheetData>
    <row r="2" spans="2:18" x14ac:dyDescent="0.35">
      <c r="C2" s="23" t="s">
        <v>6</v>
      </c>
    </row>
    <row r="3" spans="2:18" ht="19.5" customHeight="1" x14ac:dyDescent="0.35"/>
    <row r="4" spans="2:18" x14ac:dyDescent="0.35">
      <c r="C4" s="23" t="s">
        <v>54</v>
      </c>
    </row>
    <row r="5" spans="2:18" ht="24" customHeight="1" x14ac:dyDescent="0.35"/>
    <row r="6" spans="2:18" x14ac:dyDescent="0.35">
      <c r="C6" t="s">
        <v>55</v>
      </c>
    </row>
    <row r="8" spans="2:18" ht="43.5" x14ac:dyDescent="0.35">
      <c r="B8" s="11" t="s">
        <v>1</v>
      </c>
      <c r="C8" s="1" t="s">
        <v>22</v>
      </c>
      <c r="D8" s="11" t="s">
        <v>0</v>
      </c>
      <c r="E8" s="11" t="s">
        <v>3</v>
      </c>
      <c r="F8" s="11" t="s">
        <v>2</v>
      </c>
      <c r="G8" s="1" t="s">
        <v>4</v>
      </c>
      <c r="H8" s="1" t="s">
        <v>16</v>
      </c>
      <c r="I8" s="41" t="s">
        <v>25</v>
      </c>
      <c r="J8" s="41" t="s">
        <v>17</v>
      </c>
      <c r="K8" s="47" t="s">
        <v>26</v>
      </c>
      <c r="L8" s="47" t="s">
        <v>18</v>
      </c>
      <c r="M8" s="41" t="s">
        <v>19</v>
      </c>
      <c r="N8" s="45" t="s">
        <v>20</v>
      </c>
      <c r="O8" s="1" t="s">
        <v>5</v>
      </c>
    </row>
    <row r="9" spans="2:18" s="56" customFormat="1" ht="9" customHeight="1" x14ac:dyDescent="0.35">
      <c r="B9" s="55"/>
      <c r="K9" s="57"/>
      <c r="L9" s="57"/>
    </row>
    <row r="10" spans="2:18" s="56" customFormat="1" ht="6" customHeight="1" x14ac:dyDescent="0.35">
      <c r="B10" s="55"/>
      <c r="E10" s="55"/>
      <c r="F10" s="55"/>
      <c r="G10" s="55"/>
      <c r="H10" s="55"/>
      <c r="I10" s="55"/>
      <c r="J10" s="55"/>
      <c r="K10" s="58"/>
      <c r="L10" s="58"/>
      <c r="M10" s="59"/>
      <c r="N10" s="59"/>
      <c r="O10" s="60"/>
    </row>
    <row r="11" spans="2:18" s="56" customFormat="1" x14ac:dyDescent="0.35">
      <c r="B11" s="86">
        <v>1</v>
      </c>
      <c r="C11" s="87"/>
      <c r="D11" s="61" t="s">
        <v>21</v>
      </c>
      <c r="E11" s="62"/>
      <c r="F11" s="62"/>
      <c r="G11" s="62"/>
      <c r="H11" s="62"/>
      <c r="I11" s="62"/>
      <c r="J11" s="62"/>
      <c r="K11" s="63"/>
      <c r="L11" s="64"/>
      <c r="M11" s="51">
        <f>SUM(M12:M17)</f>
        <v>0</v>
      </c>
      <c r="N11" s="53">
        <f>SUM(N12:N17)</f>
        <v>0</v>
      </c>
      <c r="O11" s="65">
        <f>M11+N11</f>
        <v>0</v>
      </c>
      <c r="P11" s="76">
        <f>I12+K12</f>
        <v>0</v>
      </c>
    </row>
    <row r="12" spans="2:18" x14ac:dyDescent="0.35">
      <c r="B12" s="4" t="s">
        <v>9</v>
      </c>
      <c r="C12" s="4">
        <v>98459</v>
      </c>
      <c r="D12" s="14" t="s">
        <v>42</v>
      </c>
      <c r="E12" s="5">
        <f>283*1.8</f>
        <v>509.40000000000003</v>
      </c>
      <c r="F12" s="4" t="s">
        <v>12</v>
      </c>
      <c r="G12" s="5"/>
      <c r="H12" s="5"/>
      <c r="I12" s="43"/>
      <c r="J12" s="43"/>
      <c r="K12" s="49"/>
      <c r="L12" s="49"/>
      <c r="M12" s="43"/>
      <c r="N12" s="46"/>
      <c r="O12" s="5"/>
      <c r="P12" s="3">
        <f>J12+L12</f>
        <v>0</v>
      </c>
    </row>
    <row r="13" spans="2:18" ht="43.5" x14ac:dyDescent="0.35">
      <c r="B13" s="4" t="s">
        <v>40</v>
      </c>
      <c r="C13" s="4" t="s">
        <v>83</v>
      </c>
      <c r="D13" s="25" t="s">
        <v>84</v>
      </c>
      <c r="E13" s="5">
        <v>4</v>
      </c>
      <c r="F13" s="4" t="s">
        <v>85</v>
      </c>
      <c r="G13" s="5"/>
      <c r="H13" s="5"/>
      <c r="I13" s="43"/>
      <c r="J13" s="43"/>
      <c r="K13" s="49"/>
      <c r="L13" s="49"/>
      <c r="M13" s="43"/>
      <c r="N13" s="46"/>
      <c r="O13" s="5"/>
      <c r="P13">
        <f>O13/4</f>
        <v>0</v>
      </c>
    </row>
    <row r="14" spans="2:18" x14ac:dyDescent="0.35">
      <c r="B14" s="4" t="s">
        <v>41</v>
      </c>
      <c r="C14" s="4">
        <v>99059</v>
      </c>
      <c r="D14" s="25" t="s">
        <v>47</v>
      </c>
      <c r="E14" s="5">
        <f>34.1*50</f>
        <v>1705</v>
      </c>
      <c r="F14" s="4" t="s">
        <v>15</v>
      </c>
      <c r="G14" s="5"/>
      <c r="H14" s="5"/>
      <c r="I14" s="43"/>
      <c r="J14" s="43"/>
      <c r="K14" s="49"/>
      <c r="L14" s="49"/>
      <c r="M14" s="43"/>
      <c r="N14" s="46"/>
      <c r="O14" s="5"/>
      <c r="P14" s="3"/>
      <c r="R14" s="3"/>
    </row>
    <row r="15" spans="2:18" ht="29" x14ac:dyDescent="0.35">
      <c r="B15" s="4" t="s">
        <v>44</v>
      </c>
      <c r="C15" s="4">
        <v>103689</v>
      </c>
      <c r="D15" s="25" t="s">
        <v>89</v>
      </c>
      <c r="E15" s="5">
        <f>2*3</f>
        <v>6</v>
      </c>
      <c r="F15" s="4" t="s">
        <v>12</v>
      </c>
      <c r="G15" s="5"/>
      <c r="H15" s="5"/>
      <c r="I15" s="43"/>
      <c r="J15" s="43"/>
      <c r="K15" s="49"/>
      <c r="L15" s="49"/>
      <c r="M15" s="43"/>
      <c r="N15" s="46"/>
      <c r="O15" s="5"/>
      <c r="R15" s="3"/>
    </row>
    <row r="16" spans="2:18" ht="29" x14ac:dyDescent="0.35">
      <c r="B16" s="4" t="s">
        <v>57</v>
      </c>
      <c r="C16" s="4" t="s">
        <v>86</v>
      </c>
      <c r="D16" s="25" t="s">
        <v>87</v>
      </c>
      <c r="E16" s="5">
        <f>ROUND(P51*1%,2)</f>
        <v>0</v>
      </c>
      <c r="F16" s="26" t="s">
        <v>88</v>
      </c>
      <c r="G16" s="5"/>
      <c r="H16" s="5"/>
      <c r="I16" s="43"/>
      <c r="J16" s="43"/>
      <c r="K16" s="49"/>
      <c r="L16" s="49"/>
      <c r="M16" s="43"/>
      <c r="N16" s="46"/>
      <c r="O16" s="5"/>
      <c r="R16" s="3"/>
    </row>
    <row r="17" spans="2:18" ht="29" x14ac:dyDescent="0.35">
      <c r="B17" s="4" t="s">
        <v>58</v>
      </c>
      <c r="C17" s="26" t="s">
        <v>90</v>
      </c>
      <c r="D17" s="25" t="s">
        <v>91</v>
      </c>
      <c r="E17" s="5">
        <v>4</v>
      </c>
      <c r="F17" s="26" t="s">
        <v>85</v>
      </c>
      <c r="G17" s="5"/>
      <c r="H17" s="5"/>
      <c r="I17" s="43"/>
      <c r="J17" s="43"/>
      <c r="K17" s="49"/>
      <c r="L17" s="49"/>
      <c r="M17" s="43"/>
      <c r="N17" s="46"/>
      <c r="O17" s="5"/>
      <c r="P17">
        <f>O17/4</f>
        <v>0</v>
      </c>
      <c r="R17" s="3"/>
    </row>
    <row r="18" spans="2:18" s="56" customFormat="1" ht="14.5" customHeight="1" x14ac:dyDescent="0.35">
      <c r="B18" s="59"/>
      <c r="C18" s="59"/>
      <c r="D18" s="66"/>
      <c r="E18" s="60"/>
      <c r="F18" s="59"/>
      <c r="G18" s="60"/>
      <c r="H18" s="67"/>
      <c r="I18" s="60"/>
      <c r="J18" s="67"/>
      <c r="K18" s="68"/>
      <c r="L18" s="69"/>
      <c r="M18" s="60"/>
      <c r="N18" s="60"/>
      <c r="O18" s="60"/>
    </row>
    <row r="19" spans="2:18" s="56" customFormat="1" ht="14.5" customHeight="1" x14ac:dyDescent="0.35">
      <c r="B19" s="86">
        <v>2</v>
      </c>
      <c r="C19" s="87"/>
      <c r="D19" s="70" t="s">
        <v>59</v>
      </c>
      <c r="E19" s="71"/>
      <c r="F19" s="72"/>
      <c r="G19" s="72"/>
      <c r="H19" s="73"/>
      <c r="I19" s="72"/>
      <c r="J19" s="73"/>
      <c r="K19" s="74"/>
      <c r="L19" s="75"/>
      <c r="M19" s="51"/>
      <c r="N19" s="53"/>
      <c r="O19" s="65"/>
    </row>
    <row r="20" spans="2:18" ht="43.5" x14ac:dyDescent="0.35">
      <c r="B20" s="4" t="s">
        <v>10</v>
      </c>
      <c r="C20" s="4">
        <v>101134</v>
      </c>
      <c r="D20" s="35" t="s">
        <v>80</v>
      </c>
      <c r="E20" s="5">
        <v>974.28</v>
      </c>
      <c r="F20" s="4" t="s">
        <v>14</v>
      </c>
      <c r="G20" s="5"/>
      <c r="H20" s="5"/>
      <c r="I20" s="43"/>
      <c r="J20" s="43"/>
      <c r="K20" s="49"/>
      <c r="L20" s="49"/>
      <c r="M20" s="43"/>
      <c r="N20" s="46"/>
      <c r="O20" s="5"/>
    </row>
    <row r="21" spans="2:18" ht="14.5" customHeight="1" x14ac:dyDescent="0.35">
      <c r="B21" s="4" t="s">
        <v>11</v>
      </c>
      <c r="C21" s="4">
        <v>96385</v>
      </c>
      <c r="D21" s="25" t="s">
        <v>81</v>
      </c>
      <c r="E21" s="5">
        <v>619.44000000000005</v>
      </c>
      <c r="F21" s="4" t="s">
        <v>14</v>
      </c>
      <c r="G21" s="5"/>
      <c r="H21" s="5"/>
      <c r="I21" s="43"/>
      <c r="J21" s="43"/>
      <c r="K21" s="49"/>
      <c r="L21" s="49"/>
      <c r="M21" s="43"/>
      <c r="N21" s="46"/>
      <c r="O21" s="5"/>
    </row>
    <row r="22" spans="2:18" ht="14.5" customHeight="1" x14ac:dyDescent="0.35">
      <c r="B22" s="4" t="s">
        <v>56</v>
      </c>
      <c r="C22" s="4">
        <v>100576</v>
      </c>
      <c r="D22" s="14" t="s">
        <v>82</v>
      </c>
      <c r="E22" s="5">
        <f>4447.8+2032.53</f>
        <v>6480.33</v>
      </c>
      <c r="F22" s="4" t="s">
        <v>12</v>
      </c>
      <c r="G22" s="5"/>
      <c r="H22" s="5"/>
      <c r="I22" s="43"/>
      <c r="J22" s="43"/>
      <c r="K22" s="49"/>
      <c r="L22" s="49"/>
      <c r="M22" s="43"/>
      <c r="N22" s="46"/>
      <c r="O22" s="5"/>
    </row>
    <row r="23" spans="2:18" s="56" customFormat="1" ht="14.5" customHeight="1" x14ac:dyDescent="0.35">
      <c r="B23" s="59"/>
      <c r="C23" s="59"/>
      <c r="D23" s="66"/>
      <c r="E23" s="60"/>
      <c r="F23" s="59"/>
      <c r="G23" s="60"/>
      <c r="H23" s="67"/>
      <c r="I23" s="60"/>
      <c r="J23" s="67"/>
      <c r="K23" s="68"/>
      <c r="L23" s="69"/>
      <c r="M23" s="60"/>
      <c r="N23" s="60"/>
      <c r="O23" s="60"/>
    </row>
    <row r="24" spans="2:18" ht="14.5" customHeight="1" x14ac:dyDescent="0.35">
      <c r="B24" s="78">
        <v>3</v>
      </c>
      <c r="C24" s="79"/>
      <c r="D24" s="31" t="s">
        <v>48</v>
      </c>
      <c r="E24" s="32"/>
      <c r="F24" s="33"/>
      <c r="G24" s="33"/>
      <c r="H24" s="5"/>
      <c r="I24" s="44"/>
      <c r="J24" s="43"/>
      <c r="K24" s="50"/>
      <c r="L24" s="49"/>
      <c r="M24" s="51"/>
      <c r="N24" s="53"/>
      <c r="O24" s="24"/>
    </row>
    <row r="25" spans="2:18" x14ac:dyDescent="0.35">
      <c r="B25" s="4" t="s">
        <v>24</v>
      </c>
      <c r="C25" s="20">
        <v>97082</v>
      </c>
      <c r="D25" s="28" t="s">
        <v>60</v>
      </c>
      <c r="E25" s="5">
        <f>ROUND(((24.1+5.61)*0.19*0.33)*50,2)</f>
        <v>93.14</v>
      </c>
      <c r="F25" s="4" t="s">
        <v>14</v>
      </c>
      <c r="G25" s="5"/>
      <c r="H25" s="5"/>
      <c r="I25" s="43"/>
      <c r="J25" s="43"/>
      <c r="K25" s="49"/>
      <c r="L25" s="49"/>
      <c r="M25" s="43"/>
      <c r="N25" s="46"/>
      <c r="O25" s="5"/>
    </row>
    <row r="26" spans="2:18" s="8" customFormat="1" x14ac:dyDescent="0.35">
      <c r="B26" s="4" t="s">
        <v>70</v>
      </c>
      <c r="C26" s="27">
        <v>97084</v>
      </c>
      <c r="D26" s="34" t="s">
        <v>61</v>
      </c>
      <c r="E26" s="5">
        <f>ROUND((27.66+1.49)*50,2)</f>
        <v>1457.5</v>
      </c>
      <c r="F26" s="4" t="s">
        <v>12</v>
      </c>
      <c r="G26" s="5"/>
      <c r="H26" s="5"/>
      <c r="I26" s="43"/>
      <c r="J26" s="43"/>
      <c r="K26" s="49"/>
      <c r="L26" s="49"/>
      <c r="M26" s="43"/>
      <c r="N26" s="46"/>
      <c r="O26" s="5"/>
      <c r="P26" s="2"/>
      <c r="Q26"/>
    </row>
    <row r="27" spans="2:18" x14ac:dyDescent="0.35">
      <c r="B27" s="4" t="s">
        <v>71</v>
      </c>
      <c r="C27" s="4">
        <v>101616</v>
      </c>
      <c r="D27" s="36" t="s">
        <v>62</v>
      </c>
      <c r="E27" s="5">
        <f>ROUND(((24.1+5.61)*0.19)*50,2)</f>
        <v>282.25</v>
      </c>
      <c r="F27" s="4" t="s">
        <v>12</v>
      </c>
      <c r="G27" s="5"/>
      <c r="H27" s="5"/>
      <c r="I27" s="43"/>
      <c r="J27" s="43"/>
      <c r="K27" s="49"/>
      <c r="L27" s="49"/>
      <c r="M27" s="43"/>
      <c r="N27" s="46"/>
      <c r="O27" s="5"/>
      <c r="P27" s="3"/>
    </row>
    <row r="28" spans="2:18" ht="29" x14ac:dyDescent="0.35">
      <c r="B28" s="4" t="s">
        <v>72</v>
      </c>
      <c r="C28" s="4">
        <v>97086</v>
      </c>
      <c r="D28" s="25" t="s">
        <v>63</v>
      </c>
      <c r="E28" s="5">
        <f>ROUND(((26.21+18.36+5.55)*0.33+(6.05+24.28)*0.15)*50,2)</f>
        <v>1054.46</v>
      </c>
      <c r="F28" s="4" t="s">
        <v>12</v>
      </c>
      <c r="G28" s="5"/>
      <c r="H28" s="5"/>
      <c r="I28" s="43"/>
      <c r="J28" s="43"/>
      <c r="K28" s="49"/>
      <c r="L28" s="49"/>
      <c r="M28" s="43"/>
      <c r="N28" s="46"/>
      <c r="O28" s="5"/>
      <c r="P28" s="3"/>
    </row>
    <row r="29" spans="2:18" x14ac:dyDescent="0.35">
      <c r="B29" s="4" t="s">
        <v>73</v>
      </c>
      <c r="C29" s="4">
        <v>97087</v>
      </c>
      <c r="D29" s="25" t="s">
        <v>64</v>
      </c>
      <c r="E29" s="5">
        <f>ROUND((27.66+2.21+1.49)*50,2)</f>
        <v>1568</v>
      </c>
      <c r="F29" s="4" t="s">
        <v>12</v>
      </c>
      <c r="G29" s="5"/>
      <c r="H29" s="5"/>
      <c r="I29" s="43"/>
      <c r="J29" s="43"/>
      <c r="K29" s="49"/>
      <c r="L29" s="49"/>
      <c r="M29" s="43"/>
      <c r="N29" s="46"/>
      <c r="O29" s="5"/>
      <c r="P29" s="3"/>
    </row>
    <row r="30" spans="2:18" x14ac:dyDescent="0.35">
      <c r="B30" s="4" t="s">
        <v>74</v>
      </c>
      <c r="C30" s="4">
        <v>104918</v>
      </c>
      <c r="D30" s="14" t="s">
        <v>66</v>
      </c>
      <c r="E30" s="5">
        <f>ROUND((241.1*0.395)*50,2)</f>
        <v>4761.7299999999996</v>
      </c>
      <c r="F30" s="4" t="s">
        <v>13</v>
      </c>
      <c r="G30" s="5"/>
      <c r="H30" s="5"/>
      <c r="I30" s="43"/>
      <c r="J30" s="43"/>
      <c r="K30" s="49"/>
      <c r="L30" s="49"/>
      <c r="M30" s="43"/>
      <c r="N30" s="46"/>
      <c r="O30" s="5"/>
      <c r="P30" s="3"/>
    </row>
    <row r="31" spans="2:18" x14ac:dyDescent="0.35">
      <c r="B31" s="4" t="s">
        <v>75</v>
      </c>
      <c r="C31" s="4">
        <v>104919</v>
      </c>
      <c r="D31" s="14" t="s">
        <v>65</v>
      </c>
      <c r="E31" s="5">
        <f>ROUND((103.5*0.617)*50,2)</f>
        <v>3192.98</v>
      </c>
      <c r="F31" s="4" t="s">
        <v>13</v>
      </c>
      <c r="G31" s="5"/>
      <c r="H31" s="5"/>
      <c r="I31" s="43"/>
      <c r="J31" s="43"/>
      <c r="K31" s="49"/>
      <c r="L31" s="49"/>
      <c r="M31" s="43"/>
      <c r="N31" s="46"/>
      <c r="O31" s="5"/>
      <c r="P31" s="3"/>
    </row>
    <row r="32" spans="2:18" x14ac:dyDescent="0.35">
      <c r="B32" s="4" t="s">
        <v>76</v>
      </c>
      <c r="C32" s="4">
        <v>97093</v>
      </c>
      <c r="D32" s="14" t="s">
        <v>67</v>
      </c>
      <c r="E32" s="5">
        <f>ROUND((((27.67+2.21)*2)*4.48)*50,2)</f>
        <v>13386.24</v>
      </c>
      <c r="F32" s="4" t="s">
        <v>13</v>
      </c>
      <c r="G32" s="5"/>
      <c r="H32" s="5"/>
      <c r="I32" s="43"/>
      <c r="J32" s="43"/>
      <c r="K32" s="49"/>
      <c r="L32" s="49"/>
      <c r="M32" s="43"/>
      <c r="N32" s="46"/>
      <c r="O32" s="5"/>
      <c r="P32" s="3"/>
    </row>
    <row r="33" spans="2:18" x14ac:dyDescent="0.35">
      <c r="B33" s="4" t="s">
        <v>77</v>
      </c>
      <c r="C33" s="4">
        <v>96557</v>
      </c>
      <c r="D33" s="14" t="s">
        <v>68</v>
      </c>
      <c r="E33" s="5">
        <f>ROUND((36.81*0.15+(18.36+5.52+5.61)*0.19*0.33)*50,2)</f>
        <v>368.53</v>
      </c>
      <c r="F33" s="4" t="s">
        <v>14</v>
      </c>
      <c r="G33" s="5"/>
      <c r="H33" s="5"/>
      <c r="I33" s="43"/>
      <c r="J33" s="43"/>
      <c r="K33" s="49"/>
      <c r="L33" s="49"/>
      <c r="M33" s="43"/>
      <c r="N33" s="46"/>
      <c r="O33" s="5"/>
      <c r="P33" s="3"/>
    </row>
    <row r="34" spans="2:18" s="56" customFormat="1" ht="14.5" customHeight="1" x14ac:dyDescent="0.35">
      <c r="B34" s="59"/>
      <c r="C34" s="59"/>
      <c r="D34" s="66"/>
      <c r="E34" s="60"/>
      <c r="F34" s="59"/>
      <c r="G34" s="60"/>
      <c r="H34" s="67"/>
      <c r="I34" s="60"/>
      <c r="J34" s="67"/>
      <c r="K34" s="68"/>
      <c r="L34" s="69"/>
      <c r="M34" s="60"/>
      <c r="N34" s="60"/>
      <c r="O34" s="60"/>
    </row>
    <row r="35" spans="2:18" ht="15" customHeight="1" x14ac:dyDescent="0.35">
      <c r="B35" s="88">
        <v>4</v>
      </c>
      <c r="C35" s="89"/>
      <c r="D35" s="12" t="s">
        <v>23</v>
      </c>
      <c r="E35" s="15"/>
      <c r="F35" s="13"/>
      <c r="G35" s="13"/>
      <c r="H35" s="5"/>
      <c r="I35" s="42"/>
      <c r="J35" s="43"/>
      <c r="K35" s="48"/>
      <c r="L35" s="49"/>
      <c r="M35" s="51"/>
      <c r="N35" s="53"/>
      <c r="O35" s="24"/>
      <c r="R35" s="3"/>
    </row>
    <row r="36" spans="2:18" ht="15" customHeight="1" x14ac:dyDescent="0.35">
      <c r="B36" s="4" t="s">
        <v>27</v>
      </c>
      <c r="C36" s="20">
        <v>98557</v>
      </c>
      <c r="D36" s="28" t="s">
        <v>49</v>
      </c>
      <c r="E36" s="5">
        <f>37.55*50</f>
        <v>1877.4999999999998</v>
      </c>
      <c r="F36" s="4" t="s">
        <v>12</v>
      </c>
      <c r="G36" s="5"/>
      <c r="H36" s="5"/>
      <c r="I36" s="43"/>
      <c r="J36" s="43"/>
      <c r="K36" s="49"/>
      <c r="L36" s="49"/>
      <c r="M36" s="43"/>
      <c r="N36" s="46"/>
      <c r="O36" s="5"/>
      <c r="R36" s="3"/>
    </row>
    <row r="37" spans="2:18" s="56" customFormat="1" ht="14.5" customHeight="1" x14ac:dyDescent="0.35">
      <c r="B37" s="59"/>
      <c r="C37" s="59"/>
      <c r="D37" s="66"/>
      <c r="E37" s="60"/>
      <c r="F37" s="59"/>
      <c r="G37" s="60"/>
      <c r="H37" s="67"/>
      <c r="I37" s="60"/>
      <c r="J37" s="67"/>
      <c r="K37" s="68"/>
      <c r="L37" s="69"/>
      <c r="M37" s="60"/>
      <c r="N37" s="60"/>
      <c r="O37" s="60"/>
    </row>
    <row r="38" spans="2:18" ht="16" customHeight="1" x14ac:dyDescent="0.35">
      <c r="B38" s="78">
        <v>5</v>
      </c>
      <c r="C38" s="79"/>
      <c r="D38" s="12" t="s">
        <v>50</v>
      </c>
      <c r="E38" s="15"/>
      <c r="F38" s="13"/>
      <c r="G38" s="13"/>
      <c r="H38" s="5"/>
      <c r="I38" s="42"/>
      <c r="J38" s="43"/>
      <c r="K38" s="48"/>
      <c r="L38" s="49"/>
      <c r="M38" s="52"/>
      <c r="N38" s="54"/>
      <c r="O38" s="30"/>
    </row>
    <row r="39" spans="2:18" ht="16" customHeight="1" x14ac:dyDescent="0.35">
      <c r="B39" s="4" t="s">
        <v>28</v>
      </c>
      <c r="C39" s="7">
        <v>91872</v>
      </c>
      <c r="D39" s="16" t="s">
        <v>92</v>
      </c>
      <c r="E39" s="6">
        <f>ROUND((((1.65+1.2+6.65)+(1.65+1.2+19.85))*25),2)</f>
        <v>805</v>
      </c>
      <c r="F39" s="7" t="s">
        <v>15</v>
      </c>
      <c r="G39" s="5"/>
      <c r="H39" s="5"/>
      <c r="I39" s="43"/>
      <c r="J39" s="43"/>
      <c r="K39" s="49"/>
      <c r="L39" s="49"/>
      <c r="M39" s="43"/>
      <c r="N39" s="46"/>
      <c r="O39" s="5"/>
    </row>
    <row r="40" spans="2:18" ht="16" customHeight="1" x14ac:dyDescent="0.35">
      <c r="B40" s="4" t="s">
        <v>43</v>
      </c>
      <c r="C40" s="7">
        <v>91871</v>
      </c>
      <c r="D40" s="16" t="s">
        <v>93</v>
      </c>
      <c r="E40" s="6">
        <f>E39</f>
        <v>805</v>
      </c>
      <c r="F40" s="7" t="s">
        <v>15</v>
      </c>
      <c r="G40" s="5"/>
      <c r="H40" s="5"/>
      <c r="I40" s="43"/>
      <c r="J40" s="43"/>
      <c r="K40" s="49"/>
      <c r="L40" s="49"/>
      <c r="M40" s="43"/>
      <c r="N40" s="46"/>
      <c r="O40" s="5"/>
    </row>
    <row r="41" spans="2:18" s="56" customFormat="1" ht="14.5" customHeight="1" x14ac:dyDescent="0.35">
      <c r="B41" s="59"/>
      <c r="C41" s="59"/>
      <c r="D41" s="66"/>
      <c r="E41" s="60"/>
      <c r="F41" s="59"/>
      <c r="G41" s="60"/>
      <c r="H41" s="67"/>
      <c r="I41" s="60"/>
      <c r="J41" s="67"/>
      <c r="K41" s="68"/>
      <c r="L41" s="69"/>
      <c r="M41" s="60"/>
      <c r="N41" s="60"/>
      <c r="O41" s="60"/>
    </row>
    <row r="42" spans="2:18" ht="16" customHeight="1" x14ac:dyDescent="0.35">
      <c r="B42" s="78">
        <v>6</v>
      </c>
      <c r="C42" s="79"/>
      <c r="D42" s="12" t="s">
        <v>33</v>
      </c>
      <c r="E42" s="15"/>
      <c r="F42" s="13"/>
      <c r="G42" s="13"/>
      <c r="H42" s="5"/>
      <c r="I42" s="42"/>
      <c r="J42" s="43"/>
      <c r="K42" s="48"/>
      <c r="L42" s="49"/>
      <c r="M42" s="52"/>
      <c r="N42" s="54"/>
      <c r="O42" s="30"/>
    </row>
    <row r="43" spans="2:18" ht="16" customHeight="1" x14ac:dyDescent="0.35">
      <c r="B43" s="7" t="s">
        <v>29</v>
      </c>
      <c r="C43" s="4">
        <v>89357</v>
      </c>
      <c r="D43" s="22" t="s">
        <v>52</v>
      </c>
      <c r="E43" s="5">
        <f>ROUND(((17.55+8.25)*25),2)</f>
        <v>645</v>
      </c>
      <c r="F43" s="4" t="s">
        <v>15</v>
      </c>
      <c r="G43" s="5"/>
      <c r="H43" s="5"/>
      <c r="I43" s="43"/>
      <c r="J43" s="43"/>
      <c r="K43" s="49"/>
      <c r="L43" s="49"/>
      <c r="M43" s="43"/>
      <c r="N43" s="46"/>
      <c r="O43" s="5"/>
    </row>
    <row r="44" spans="2:18" ht="16" customHeight="1" x14ac:dyDescent="0.35">
      <c r="B44" s="7" t="s">
        <v>30</v>
      </c>
      <c r="C44" s="21">
        <v>89367</v>
      </c>
      <c r="D44" s="18" t="s">
        <v>51</v>
      </c>
      <c r="E44" s="6">
        <f>ROUND(50,0)</f>
        <v>50</v>
      </c>
      <c r="F44" s="7" t="s">
        <v>31</v>
      </c>
      <c r="G44" s="5"/>
      <c r="H44" s="5"/>
      <c r="I44" s="43"/>
      <c r="J44" s="43"/>
      <c r="K44" s="49"/>
      <c r="L44" s="49"/>
      <c r="M44" s="43"/>
      <c r="N44" s="46"/>
      <c r="O44" s="5"/>
    </row>
    <row r="45" spans="2:18" s="56" customFormat="1" ht="14.5" customHeight="1" x14ac:dyDescent="0.35">
      <c r="B45" s="59"/>
      <c r="C45" s="59"/>
      <c r="D45" s="66"/>
      <c r="E45" s="60"/>
      <c r="F45" s="59"/>
      <c r="G45" s="60"/>
      <c r="H45" s="67"/>
      <c r="I45" s="60"/>
      <c r="J45" s="67"/>
      <c r="K45" s="68"/>
      <c r="L45" s="69"/>
      <c r="M45" s="60"/>
      <c r="N45" s="60"/>
      <c r="O45" s="60"/>
    </row>
    <row r="46" spans="2:18" ht="16" customHeight="1" x14ac:dyDescent="0.35">
      <c r="B46" s="78">
        <v>7</v>
      </c>
      <c r="C46" s="79"/>
      <c r="D46" s="12" t="s">
        <v>35</v>
      </c>
      <c r="E46" s="15"/>
      <c r="F46" s="13"/>
      <c r="G46" s="13"/>
      <c r="H46" s="5"/>
      <c r="I46" s="42"/>
      <c r="J46" s="43"/>
      <c r="K46" s="48"/>
      <c r="L46" s="49"/>
      <c r="M46" s="52"/>
      <c r="N46" s="54"/>
      <c r="O46" s="30"/>
    </row>
    <row r="47" spans="2:18" ht="16" customHeight="1" x14ac:dyDescent="0.35">
      <c r="B47" s="7" t="s">
        <v>32</v>
      </c>
      <c r="C47" s="21">
        <v>89714</v>
      </c>
      <c r="D47" s="18" t="s">
        <v>34</v>
      </c>
      <c r="E47" s="6">
        <f>24.5*25</f>
        <v>612.5</v>
      </c>
      <c r="F47" s="7" t="s">
        <v>15</v>
      </c>
      <c r="G47" s="5"/>
      <c r="H47" s="5"/>
      <c r="I47" s="43"/>
      <c r="J47" s="43"/>
      <c r="K47" s="49"/>
      <c r="L47" s="49"/>
      <c r="M47" s="43"/>
      <c r="N47" s="46"/>
      <c r="O47" s="5"/>
    </row>
    <row r="48" spans="2:18" ht="16" customHeight="1" x14ac:dyDescent="0.35">
      <c r="B48" s="7" t="s">
        <v>78</v>
      </c>
      <c r="C48" s="7">
        <v>89712</v>
      </c>
      <c r="D48" s="16" t="s">
        <v>36</v>
      </c>
      <c r="E48" s="6">
        <f>(2.2+1.2+1.2+2)*50</f>
        <v>330</v>
      </c>
      <c r="F48" s="7" t="s">
        <v>15</v>
      </c>
      <c r="G48" s="5"/>
      <c r="H48" s="5"/>
      <c r="I48" s="43"/>
      <c r="J48" s="43"/>
      <c r="K48" s="49"/>
      <c r="L48" s="49"/>
      <c r="M48" s="43"/>
      <c r="N48" s="46"/>
      <c r="O48" s="5"/>
    </row>
    <row r="49" spans="2:17" ht="16" customHeight="1" x14ac:dyDescent="0.35">
      <c r="B49" s="7" t="s">
        <v>79</v>
      </c>
      <c r="C49" s="4">
        <v>89711</v>
      </c>
      <c r="D49" s="29" t="s">
        <v>53</v>
      </c>
      <c r="E49" s="17">
        <f>2.3*50</f>
        <v>114.99999999999999</v>
      </c>
      <c r="F49" s="7" t="s">
        <v>15</v>
      </c>
      <c r="G49" s="5"/>
      <c r="H49" s="5"/>
      <c r="I49" s="43"/>
      <c r="J49" s="43"/>
      <c r="K49" s="49"/>
      <c r="L49" s="49"/>
      <c r="M49" s="43"/>
      <c r="N49" s="46"/>
      <c r="O49" s="5"/>
    </row>
    <row r="50" spans="2:17" ht="15" thickBot="1" x14ac:dyDescent="0.4"/>
    <row r="51" spans="2:17" ht="15" thickBot="1" x14ac:dyDescent="0.4">
      <c r="D51" s="80" t="s">
        <v>7</v>
      </c>
      <c r="E51" s="81"/>
      <c r="F51" s="81"/>
      <c r="G51" s="81"/>
      <c r="H51" s="81"/>
      <c r="I51" s="81"/>
      <c r="J51" s="81"/>
      <c r="K51" s="81"/>
      <c r="L51" s="81"/>
      <c r="M51" s="81"/>
      <c r="N51" s="82"/>
      <c r="O51" s="38">
        <f>O46+O42+O38+O35+O24+O19+O11</f>
        <v>0</v>
      </c>
      <c r="P51" s="39">
        <f>O46+O42+O38+O35+O24+O19+SUM(O12:O15)+O17</f>
        <v>0</v>
      </c>
      <c r="Q51" s="3"/>
    </row>
    <row r="53" spans="2:17" x14ac:dyDescent="0.35">
      <c r="D53" t="s">
        <v>69</v>
      </c>
      <c r="M53" s="28" t="s">
        <v>37</v>
      </c>
      <c r="N53" s="28"/>
      <c r="O53" s="40">
        <f>M11+M19+M24+M38+M42+M46+M35</f>
        <v>0</v>
      </c>
    </row>
    <row r="54" spans="2:17" x14ac:dyDescent="0.35">
      <c r="M54" s="28" t="s">
        <v>38</v>
      </c>
      <c r="N54" s="28"/>
      <c r="O54" s="40">
        <f>N11+N19+N24+N35+N38+N42+N46</f>
        <v>0</v>
      </c>
    </row>
    <row r="55" spans="2:17" x14ac:dyDescent="0.35">
      <c r="D55" t="s">
        <v>95</v>
      </c>
    </row>
    <row r="56" spans="2:17" x14ac:dyDescent="0.35">
      <c r="E56" s="83" t="s">
        <v>94</v>
      </c>
      <c r="F56" s="83"/>
      <c r="G56" s="83"/>
      <c r="H56" s="83"/>
      <c r="I56" s="83"/>
      <c r="J56" s="83"/>
      <c r="K56" s="83"/>
      <c r="L56" s="83"/>
      <c r="M56" s="83"/>
      <c r="N56" s="83"/>
      <c r="O56" s="83"/>
    </row>
    <row r="59" spans="2:17" x14ac:dyDescent="0.35">
      <c r="M59" s="39"/>
      <c r="N59" s="39"/>
      <c r="O59" s="39"/>
    </row>
    <row r="60" spans="2:17" x14ac:dyDescent="0.35">
      <c r="D60" s="19" t="s">
        <v>8</v>
      </c>
      <c r="E60" s="10"/>
      <c r="F60" s="10"/>
      <c r="G60" s="10"/>
      <c r="H60" s="84" t="s">
        <v>8</v>
      </c>
      <c r="I60" s="84"/>
      <c r="J60" s="84"/>
      <c r="K60" s="84"/>
      <c r="L60" s="84"/>
      <c r="M60" s="84"/>
      <c r="N60" s="10"/>
      <c r="O60" s="37"/>
    </row>
    <row r="61" spans="2:17" x14ac:dyDescent="0.35">
      <c r="D61" s="19" t="s">
        <v>39</v>
      </c>
      <c r="F61" s="9"/>
      <c r="G61" s="9"/>
      <c r="H61" s="85" t="s">
        <v>45</v>
      </c>
      <c r="I61" s="85"/>
      <c r="J61" s="85"/>
      <c r="K61" s="85"/>
      <c r="L61" s="85"/>
      <c r="M61" s="85"/>
      <c r="N61" s="9"/>
      <c r="O61" s="9"/>
    </row>
    <row r="62" spans="2:17" x14ac:dyDescent="0.35">
      <c r="H62" s="77" t="s">
        <v>46</v>
      </c>
      <c r="I62" s="77"/>
      <c r="J62" s="77"/>
      <c r="K62" s="77"/>
      <c r="L62" s="77"/>
      <c r="M62" s="77"/>
    </row>
  </sheetData>
  <mergeCells count="12">
    <mergeCell ref="B42:C42"/>
    <mergeCell ref="B11:C11"/>
    <mergeCell ref="B19:C19"/>
    <mergeCell ref="B24:C24"/>
    <mergeCell ref="B35:C35"/>
    <mergeCell ref="B38:C38"/>
    <mergeCell ref="H62:M62"/>
    <mergeCell ref="B46:C46"/>
    <mergeCell ref="D51:N51"/>
    <mergeCell ref="E56:O56"/>
    <mergeCell ref="H60:M60"/>
    <mergeCell ref="H61:M61"/>
  </mergeCells>
  <phoneticPr fontId="6" type="noConversion"/>
  <pageMargins left="0.51181102362204722" right="0.51181102362204722" top="0.78740157480314965" bottom="0.78740157480314965" header="0.31496062992125984" footer="0.31496062992125984"/>
  <pageSetup paperSize="9" scale="5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Josi Viegas</cp:lastModifiedBy>
  <cp:lastPrinted>2024-12-20T14:26:36Z</cp:lastPrinted>
  <dcterms:created xsi:type="dcterms:W3CDTF">2021-08-19T17:45:39Z</dcterms:created>
  <dcterms:modified xsi:type="dcterms:W3CDTF">2024-12-20T18:43:34Z</dcterms:modified>
</cp:coreProperties>
</file>